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9_6_69_สงครามอิหร่าน\2. รายงานราคาหลังประชุม กบน\"/>
    </mc:Choice>
  </mc:AlternateContent>
  <xr:revisionPtr revIDLastSave="0" documentId="13_ncr:1_{AA8C9D2C-3DF5-4E38-AAEB-7E0DDF7C1DBE}" xr6:coauthVersionLast="47" xr6:coauthVersionMax="47" xr10:uidLastSave="{00000000-0000-0000-0000-000000000000}"/>
  <bookViews>
    <workbookView xWindow="-120" yWindow="-120" windowWidth="20730" windowHeight="11040" xr2:uid="{17E02C7F-031E-43FD-BA70-C94DC721F2E3}"/>
  </bookViews>
  <sheets>
    <sheet name="อัตราเงินกองทุนฯ ณ 10 มิ.ย.69" sheetId="215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15" l="1"/>
  <c r="H9" i="215" s="1"/>
  <c r="E13" i="215"/>
  <c r="H13" i="215" s="1"/>
  <c r="E12" i="215"/>
  <c r="H12" i="215" s="1"/>
  <c r="E11" i="215"/>
  <c r="H11" i="215" s="1"/>
  <c r="E8" i="215"/>
  <c r="H8" i="215" s="1"/>
  <c r="E7" i="215"/>
  <c r="H7" i="215" s="1"/>
  <c r="E6" i="215"/>
  <c r="H6" i="215" s="1"/>
  <c r="E5" i="215"/>
  <c r="H5" i="215" s="1"/>
  <c r="I7" i="215" l="1"/>
  <c r="J7" i="215" s="1"/>
  <c r="L7" i="215" s="1"/>
  <c r="I13" i="215"/>
  <c r="J13" i="215" s="1"/>
  <c r="L13" i="215" s="1"/>
  <c r="I8" i="215"/>
  <c r="J8" i="215" s="1"/>
  <c r="L8" i="215" s="1"/>
  <c r="I9" i="215"/>
  <c r="J9" i="215" s="1"/>
  <c r="L9" i="215" s="1"/>
  <c r="I5" i="215"/>
  <c r="J5" i="215" s="1"/>
  <c r="L5" i="215" s="1"/>
  <c r="I11" i="215"/>
  <c r="J11" i="215" s="1"/>
  <c r="L11" i="215" s="1"/>
  <c r="I6" i="215"/>
  <c r="J6" i="215" s="1"/>
  <c r="L6" i="215" s="1"/>
  <c r="I12" i="215"/>
  <c r="J12" i="215" s="1"/>
  <c r="K7" i="215" l="1"/>
  <c r="L12" i="215"/>
  <c r="K12" i="215" s="1"/>
  <c r="K6" i="215"/>
  <c r="K11" i="215"/>
  <c r="K5" i="215"/>
  <c r="K9" i="215"/>
  <c r="K8" i="215"/>
  <c r="K13" i="215"/>
  <c r="E14" i="81" l="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I10" i="81" l="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L9" i="81" l="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<sst xmlns="http://schemas.openxmlformats.org/spreadsheetml/2006/main" count="87" uniqueCount="51">
  <si>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</si>
  <si>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</si>
  <si>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</si>
  <si>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</si>
  <si>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</si>
  <si>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</si>
  <si>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</si>
  <si>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</si>
  <si>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</si>
  <si>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</si>
  <si>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</si>
  <si>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</si>
  <si>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</si>
  <si>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</si>
  <si>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</si>
  <si>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</si>
  <si>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</si>
  <si>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</si>
  <si>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</si>
  <si>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</si>
  <si>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</si>
  <si>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</si>
  <si>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</si>
  <si>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</si>
  <si>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</si>
  <si>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</si>
  <si>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</si>
  <si>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</si>
  <si>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</si>
  <si>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</si>
  <si>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</si>
  <si>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</si>
  <si>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</si>
  <si>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</si>
  <si>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</si>
  <si>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</si>
  <si>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</si>
  <si>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</si>
  <si>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</si>
  <si>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</si>
  <si>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</si>
  <si>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</si>
  <si>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</si>
  <si>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</si>
  <si>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</si>
  <si>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</si>
  <si>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</si>
  <si>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</si>
  <si>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</si>
  <si>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</si>
  <si>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10 มิ.ย.69 (หลังประชุม กบน. เมื่อวันที่ 9 มิ.ย.69)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</si>
</sst>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DB12-BD27-4CB4-8E97-B419A2B6581C}">
  <dimension ref="B1:AI18"/>
  <sheetViews>
    <sheetView showGridLines="0" tabSelected="1" zoomScale="89" zoomScaleNormal="89" workbookViewId="0">
      <selection activeCell="B1" sqref="B1:M1"/>
    </sheetView>
  </sheetViews>
  <sheetFormatPr defaultRowHeight="15"/>
  <cols>
    <col min="1" max="1" width="2.7109375" customWidth="1"/>
    <col min="2" max="2" width="19.28515625" customWidth="1"/>
    <col min="3" max="13" width="16.28515625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5" ht="30" customHeight="1" thickBot="1"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4"/>
    </row>
    <row r="2" spans="2:35" s="4" customFormat="1" ht="18.75" thickBot="1"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2"/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</row>
    <row r="3" spans="2:35" s="1" customFormat="1" ht="12.75">
      <c r="B3" s="57" t="s">
        <v>1</v>
      </c>
      <c r="C3" s="59" t="s">
        <v>44</v>
      </c>
      <c r="D3" s="59" t="s">
        <v>45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64" t="s">
        <v>9</v>
      </c>
      <c r="K3" s="59" t="s">
        <v>10</v>
      </c>
      <c r="L3" s="59" t="s">
        <v>8</v>
      </c>
      <c r="M3" s="62" t="s">
        <v>11</v>
      </c>
      <c r="N3" s="81"/>
      <c r="O3" s="10"/>
    </row>
    <row r="4" spans="2:35" s="1" customFormat="1" ht="12.75" customHeight="1">
      <c r="B4" s="58"/>
      <c r="C4" s="60"/>
      <c r="D4" s="61"/>
      <c r="E4" s="61" t="s">
        <v>13</v>
      </c>
      <c r="F4" s="61" t="s">
        <v>14</v>
      </c>
      <c r="G4" s="61" t="s">
        <v>14</v>
      </c>
      <c r="H4" s="61" t="s">
        <v>15</v>
      </c>
      <c r="I4" s="61"/>
      <c r="J4" s="65"/>
      <c r="K4" s="61" t="s">
        <v>16</v>
      </c>
      <c r="L4" s="61" t="s">
        <v>46</v>
      </c>
      <c r="M4" s="63"/>
      <c r="N4" s="82"/>
      <c r="P4" s="28"/>
    </row>
    <row r="5" spans="2:35" s="1" customFormat="1" ht="23.25" customHeight="1">
      <c r="B5" s="70" t="s">
        <v>17</v>
      </c>
      <c r="C5" s="51">
        <v>25.448599999999999</v>
      </c>
      <c r="D5" s="51">
        <v>7.5</v>
      </c>
      <c r="E5" s="51">
        <f>D5*10/100</f>
        <v>0.75</v>
      </c>
      <c r="F5" s="66">
        <v>11.72</v>
      </c>
      <c r="G5" s="51">
        <v>0.05</v>
      </c>
      <c r="H5" s="51">
        <f>SUM(C5:G5)</f>
        <v>45.468599999999995</v>
      </c>
      <c r="I5" s="51">
        <f t="shared" ref="I5:I9" si="0">H5*7/100</f>
        <v>3.1828019999999997</v>
      </c>
      <c r="J5" s="51">
        <f t="shared" ref="J5:J13" si="1">SUM(H5:I5)</f>
        <v>48.651401999999997</v>
      </c>
      <c r="K5" s="66">
        <f t="shared" ref="K5:K13" si="2">M5-J5-L5</f>
        <v>3.7743980000000006</v>
      </c>
      <c r="L5" s="51">
        <f>ROUND((M5-J5)*7/107,4)</f>
        <v>0.26419999999999999</v>
      </c>
      <c r="M5" s="71">
        <v>52.69</v>
      </c>
      <c r="N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2:35" s="1" customFormat="1" ht="23.25" customHeight="1">
      <c r="B6" s="70" t="s">
        <v>18</v>
      </c>
      <c r="C6" s="51">
        <v>25.031199999999998</v>
      </c>
      <c r="D6" s="51">
        <v>6.75</v>
      </c>
      <c r="E6" s="51">
        <f t="shared" ref="E6:E13" si="3">D6*10/100</f>
        <v>0.67500000000000004</v>
      </c>
      <c r="F6" s="66">
        <v>4.26</v>
      </c>
      <c r="G6" s="51">
        <v>0.05</v>
      </c>
      <c r="H6" s="51">
        <f>SUM(C6:G6)</f>
        <v>36.766199999999991</v>
      </c>
      <c r="I6" s="51">
        <f t="shared" si="0"/>
        <v>2.5736339999999998</v>
      </c>
      <c r="J6" s="51">
        <f t="shared" si="1"/>
        <v>39.339833999999989</v>
      </c>
      <c r="K6" s="66">
        <f>M6-J6-L6</f>
        <v>3.5141660000000123</v>
      </c>
      <c r="L6" s="51">
        <f>ROUND((M6-J6)*7/107,4)</f>
        <v>0.246</v>
      </c>
      <c r="M6" s="71">
        <v>43.1</v>
      </c>
      <c r="N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2:35" s="1" customFormat="1" ht="23.25" customHeight="1">
      <c r="B7" s="70" t="s">
        <v>19</v>
      </c>
      <c r="C7" s="51">
        <v>24.620699999999999</v>
      </c>
      <c r="D7" s="51">
        <v>6.75</v>
      </c>
      <c r="E7" s="51">
        <f t="shared" si="3"/>
        <v>0.67500000000000004</v>
      </c>
      <c r="F7" s="66">
        <v>4.26</v>
      </c>
      <c r="G7" s="51">
        <v>0.05</v>
      </c>
      <c r="H7" s="51">
        <f>SUM(C7:G7)</f>
        <v>36.355699999999992</v>
      </c>
      <c r="I7" s="51">
        <f t="shared" si="0"/>
        <v>2.5448989999999996</v>
      </c>
      <c r="J7" s="51">
        <f t="shared" si="1"/>
        <v>38.900598999999993</v>
      </c>
      <c r="K7" s="66">
        <f t="shared" si="2"/>
        <v>3.5789010000000041</v>
      </c>
      <c r="L7" s="51">
        <f>ROUND((M7-J7)*7/107,4)</f>
        <v>0.2505</v>
      </c>
      <c r="M7" s="71">
        <v>42.73</v>
      </c>
      <c r="N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2:35" s="1" customFormat="1" ht="23.25" customHeight="1">
      <c r="B8" s="70" t="s">
        <v>20</v>
      </c>
      <c r="C8" s="51">
        <v>24.330500000000001</v>
      </c>
      <c r="D8" s="51">
        <v>6</v>
      </c>
      <c r="E8" s="51">
        <f t="shared" si="3"/>
        <v>0.6</v>
      </c>
      <c r="F8" s="66">
        <v>0.89</v>
      </c>
      <c r="G8" s="51">
        <v>0.05</v>
      </c>
      <c r="H8" s="51">
        <f>SUM(C8:G8)</f>
        <v>31.870500000000003</v>
      </c>
      <c r="I8" s="51">
        <f t="shared" si="0"/>
        <v>2.2309350000000006</v>
      </c>
      <c r="J8" s="51">
        <f t="shared" si="1"/>
        <v>34.101435000000002</v>
      </c>
      <c r="K8" s="66">
        <f t="shared" si="2"/>
        <v>3.7369649999999992</v>
      </c>
      <c r="L8" s="51">
        <f>ROUND((M8-J8)*7/107,4)</f>
        <v>0.2616</v>
      </c>
      <c r="M8" s="71">
        <v>38.1</v>
      </c>
      <c r="N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2:35" s="1" customFormat="1" ht="23.25" customHeight="1" thickBot="1">
      <c r="B9" s="70" t="s">
        <v>21</v>
      </c>
      <c r="C9" s="51">
        <v>22.705500000000001</v>
      </c>
      <c r="D9" s="51">
        <v>1.125</v>
      </c>
      <c r="E9" s="51">
        <f t="shared" si="3"/>
        <v>0.1125</v>
      </c>
      <c r="F9" s="66">
        <v>4.18</v>
      </c>
      <c r="G9" s="51">
        <v>0.05</v>
      </c>
      <c r="H9" s="51">
        <f>SUM(C9:G9)</f>
        <v>28.173000000000002</v>
      </c>
      <c r="I9" s="51">
        <f t="shared" si="0"/>
        <v>1.97211</v>
      </c>
      <c r="J9" s="51">
        <f t="shared" si="1"/>
        <v>30.145110000000003</v>
      </c>
      <c r="K9" s="66">
        <f t="shared" si="2"/>
        <v>3.6400899999999967</v>
      </c>
      <c r="L9" s="51">
        <f>ROUND((M9-J9)*7/107,4)</f>
        <v>0.25480000000000003</v>
      </c>
      <c r="M9" s="71">
        <v>34.04</v>
      </c>
      <c r="N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2:35" s="1" customFormat="1" ht="23.25" customHeight="1" thickBot="1">
      <c r="B10" s="73"/>
      <c r="C10" s="83" t="s">
        <v>49</v>
      </c>
      <c r="D10" s="84"/>
      <c r="E10" s="85"/>
      <c r="F10" s="74"/>
      <c r="G10" s="89"/>
      <c r="H10" s="90"/>
      <c r="I10" s="90"/>
      <c r="J10" s="91"/>
      <c r="K10" s="75">
        <v>3.57</v>
      </c>
      <c r="L10" s="89"/>
      <c r="M10" s="91"/>
      <c r="N10" s="55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35" ht="24">
      <c r="B11" s="70" t="s">
        <v>22</v>
      </c>
      <c r="C11" s="51">
        <v>30.6921</v>
      </c>
      <c r="D11" s="51">
        <v>6.92</v>
      </c>
      <c r="E11" s="51">
        <f t="shared" si="3"/>
        <v>0.69200000000000006</v>
      </c>
      <c r="F11" s="67">
        <v>-1.19</v>
      </c>
      <c r="G11" s="51">
        <v>0.05</v>
      </c>
      <c r="H11" s="51">
        <f>SUM(C11:G11)</f>
        <v>37.164099999999998</v>
      </c>
      <c r="I11" s="51">
        <f>H11*7/100</f>
        <v>2.6014869999999997</v>
      </c>
      <c r="J11" s="51">
        <f t="shared" si="1"/>
        <v>39.765586999999996</v>
      </c>
      <c r="K11" s="66">
        <f t="shared" si="2"/>
        <v>1.4340130000000006</v>
      </c>
      <c r="L11" s="51">
        <f>ROUND((M11-J11)*7/107,4)</f>
        <v>0.1004</v>
      </c>
      <c r="M11" s="71">
        <v>41.3</v>
      </c>
      <c r="N11" s="55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2:35" ht="24" hidden="1">
      <c r="B12" s="70" t="s">
        <v>35</v>
      </c>
      <c r="C12" s="51">
        <v>24.948499999999999</v>
      </c>
      <c r="D12" s="51">
        <v>5.1529999999999996</v>
      </c>
      <c r="E12" s="51">
        <f t="shared" si="3"/>
        <v>0.51529999999999998</v>
      </c>
      <c r="F12" s="67">
        <v>0.87</v>
      </c>
      <c r="G12" s="51">
        <v>0.05</v>
      </c>
      <c r="H12" s="51">
        <f>SUM(C12:G12)</f>
        <v>31.536799999999999</v>
      </c>
      <c r="I12" s="51">
        <f t="shared" ref="I12" si="4">H12*7/100</f>
        <v>2.207576</v>
      </c>
      <c r="J12" s="51">
        <f t="shared" si="1"/>
        <v>33.744376000000003</v>
      </c>
      <c r="K12" s="66">
        <f t="shared" si="2"/>
        <v>-0.7517532710280419</v>
      </c>
      <c r="L12" s="51">
        <f t="shared" ref="L12" si="5">(M12-J12)*7/107</f>
        <v>-5.2622728971962934E-2</v>
      </c>
      <c r="M12" s="51">
        <v>32.94</v>
      </c>
      <c r="N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2:35" ht="24.75" thickBot="1">
      <c r="B13" s="70" t="s">
        <v>43</v>
      </c>
      <c r="C13" s="51">
        <v>31.9358</v>
      </c>
      <c r="D13" s="51">
        <v>5.9530000000000003</v>
      </c>
      <c r="E13" s="51">
        <f t="shared" si="3"/>
        <v>0.59530000000000005</v>
      </c>
      <c r="F13" s="67">
        <v>-6.59</v>
      </c>
      <c r="G13" s="51">
        <v>0.05</v>
      </c>
      <c r="H13" s="51">
        <f>SUM(C13:G13)</f>
        <v>31.944100000000006</v>
      </c>
      <c r="I13" s="51">
        <f>H13*7/100</f>
        <v>2.2360870000000004</v>
      </c>
      <c r="J13" s="51">
        <f t="shared" si="1"/>
        <v>34.180187000000004</v>
      </c>
      <c r="K13" s="66">
        <f t="shared" si="2"/>
        <v>1.5138129999999934</v>
      </c>
      <c r="L13" s="51">
        <f>ROUND((M13-J13)*7/107,4)</f>
        <v>0.106</v>
      </c>
      <c r="M13" s="71">
        <v>35.799999999999997</v>
      </c>
      <c r="N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2:35" ht="23.25" customHeight="1" thickBot="1">
      <c r="B14" s="73"/>
      <c r="C14" s="86" t="s">
        <v>47</v>
      </c>
      <c r="D14" s="87"/>
      <c r="E14" s="88"/>
      <c r="F14" s="76"/>
      <c r="G14" s="89"/>
      <c r="H14" s="90"/>
      <c r="I14" s="90"/>
      <c r="J14" s="91"/>
      <c r="K14" s="75">
        <v>1.43</v>
      </c>
      <c r="L14" s="89"/>
      <c r="M14" s="91"/>
    </row>
    <row r="15" spans="2:35" s="52" customFormat="1" ht="23.25" customHeight="1" thickBot="1">
      <c r="B15" s="68"/>
      <c r="C15" s="92" t="s">
        <v>48</v>
      </c>
      <c r="D15" s="93"/>
      <c r="E15" s="94"/>
      <c r="F15" s="72"/>
      <c r="G15" s="95"/>
      <c r="H15" s="96"/>
      <c r="I15" s="96"/>
      <c r="J15" s="97"/>
      <c r="K15" s="69">
        <v>2.1800000000000002</v>
      </c>
      <c r="L15" s="95"/>
      <c r="M15" s="97"/>
    </row>
    <row r="16" spans="2:35">
      <c r="F16" s="50"/>
      <c r="H16" s="49"/>
      <c r="I16" s="24"/>
    </row>
    <row r="18" spans="6:6">
      <c r="F18" s="24"/>
    </row>
  </sheetData>
  <mergeCells count="12">
    <mergeCell ref="C15:E15"/>
    <mergeCell ref="G15:J15"/>
    <mergeCell ref="L15:M15"/>
    <mergeCell ref="L10:M10"/>
    <mergeCell ref="G10:J10"/>
    <mergeCell ref="B1:M1"/>
    <mergeCell ref="B2:M2"/>
    <mergeCell ref="N3:N4"/>
    <mergeCell ref="C10:E10"/>
    <mergeCell ref="C14:E14"/>
    <mergeCell ref="G14:J14"/>
    <mergeCell ref="L14:M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6" s="1" customFormat="1" ht="18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0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1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10 มิ.ย.69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2026-06-09T11:58:04Z</dcterms:modified>
</cp:coreProperties>
</file>