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22_6_69_สงครามอิหร่าน_ต้นสัปดาห์\2. รายงานราคาหลังประชุม กบน\"/>
    </mc:Choice>
  </mc:AlternateContent>
  <xr:revisionPtr revIDLastSave="0" documentId="13_ncr:1_{DA992DA0-8EE4-4EF2-BFA8-F7C1E550B825}" xr6:coauthVersionLast="47" xr6:coauthVersionMax="47" xr10:uidLastSave="{00000000-0000-0000-0000-000000000000}"/>
  <bookViews>
    <workbookView xWindow="-28920" yWindow="-120" windowWidth="29040" windowHeight="15720" xr2:uid="{17E02C7F-031E-43FD-BA70-C94DC721F2E3}"/>
  </bookViews>
  <sheets>
    <sheet name="อัตราเงินกองทุนฯ ณ 23 มิ.ย." sheetId="216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16" l="1"/>
  <c r="E13" i="216"/>
  <c r="E12" i="216"/>
  <c r="E11" i="216"/>
  <c r="E9" i="216"/>
  <c r="E8" i="216"/>
  <c r="E7" i="216"/>
  <c r="E6" i="216"/>
  <c r="E5" i="216"/>
  <c r="H9" i="216" l="1"/>
  <c r="H8" i="216"/>
  <c r="H7" i="216"/>
  <c r="H6" i="216"/>
  <c r="H5" i="216"/>
  <c r="H12" i="216"/>
  <c r="H11" i="216"/>
  <c r="I13" i="216"/>
  <c r="I9" i="216" l="1"/>
  <c r="I8" i="216"/>
  <c r="J8" i="216"/>
  <c r="I7" i="216"/>
  <c r="I6" i="216"/>
  <c r="J6" i="216"/>
  <c r="I5" i="216"/>
  <c r="I12" i="216"/>
  <c r="J12" i="216"/>
  <c r="I11" i="216"/>
  <c r="J11" i="216"/>
  <c r="J13" i="216"/>
  <c r="J7" i="216" l="1"/>
  <c r="J5" i="216"/>
  <c r="L8" i="216"/>
  <c r="L6" i="216"/>
  <c r="L12" i="216"/>
  <c r="L11" i="216"/>
  <c r="L13" i="216"/>
  <c r="J9" i="216"/>
  <c r="E14" i="8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K13" i="216" l="1"/>
  <c r="L7" i="216"/>
  <c r="K6" i="216"/>
  <c r="L5" i="216"/>
  <c r="L9" i="216"/>
  <c r="K8" i="216"/>
  <c r="K12" i="216"/>
  <c r="K11" i="216"/>
  <c r="I10" i="8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K9" i="216" l="1"/>
  <c r="K7" i="216"/>
  <c r="K5" i="216"/>
  <c r="L9" i="8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<sst xmlns="http://schemas.openxmlformats.org/spreadsheetml/2006/main" count="87" uniqueCount="51">
  <si>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</si>
  <si>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</si>
  <si>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</si>
  <si>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</si>
  <si>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</si>
  <si>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</si>
  <si>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</si>
  <si>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</si>
  <si>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</si>
  <si>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</si>
  <si>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</si>
  <si>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</si>
  <si>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</si>
  <si>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</si>
  <si>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</si>
  <si>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</si>
  <si>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</si>
  <si>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</si>
  <si>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</si>
  <si>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</si>
  <si>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</si>
  <si>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</si>
  <si>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</si>
  <si>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</si>
  <si>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</si>
  <si>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</si>
  <si>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</si>
  <si>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</si>
  <si>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</si>
  <si>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</si>
  <si>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</si>
  <si>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</si>
  <si>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</si>
  <si>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</si>
  <si>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</si>
  <si>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</si>
  <si>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</si>
  <si>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</si>
  <si>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</si>
  <si>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</si>
  <si>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</si>
  <si>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</si>
  <si>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</si>
  <si>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</si>
  <si>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</si>
  <si>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</si>
  <si>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</si>
  <si>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</si>
  <si>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</si>
  <si>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</si>
  <si>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23 มิ.ย.69 (หลังประชุม กบน. เมื่อวันที่ 22 มิ.ย.69)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</si>
</sst>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8EAB-5216-453D-8923-CC7619511052}">
  <dimension ref="B1:AI18"/>
  <sheetViews>
    <sheetView showGridLines="0" tabSelected="1" zoomScale="89" zoomScaleNormal="89" workbookViewId="0">
      <selection activeCell="B1" sqref="B1:M1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4"/>
    </row>
    <row r="2" spans="2:35" s="4" customFormat="1" ht="18.75" thickBot="1"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81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82"/>
      <c r="P4" s="28"/>
    </row>
    <row r="5" spans="2:35" s="1" customFormat="1" ht="23.25" customHeight="1">
      <c r="B5" s="70" t="s">
        <v>17</v>
      </c>
      <c r="C5" s="51">
        <v>22.540299999999998</v>
      </c>
      <c r="D5" s="51">
        <v>7.5</v>
      </c>
      <c r="E5" s="51">
        <f>D5*10/100</f>
        <v>0.75</v>
      </c>
      <c r="F5" s="66">
        <v>10.63</v>
      </c>
      <c r="G5" s="51">
        <v>0.05</v>
      </c>
      <c r="H5" s="51">
        <f>SUM(C5:G5)</f>
        <v>41.470299999999995</v>
      </c>
      <c r="I5" s="51">
        <f t="shared" ref="I5:I9" si="0">H5*7/100</f>
        <v>2.9029209999999996</v>
      </c>
      <c r="J5" s="51">
        <f t="shared" ref="J5:J13" si="1">SUM(H5:I5)</f>
        <v>44.373220999999994</v>
      </c>
      <c r="K5" s="66">
        <f t="shared" ref="K5:K13" si="2">M5-J5-L5</f>
        <v>3.8006790000000041</v>
      </c>
      <c r="L5" s="51">
        <f>ROUND((M5-J5)*7/107,4)</f>
        <v>0.2661</v>
      </c>
      <c r="M5" s="71">
        <v>48.44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22.385899999999999</v>
      </c>
      <c r="D6" s="51">
        <v>6.75</v>
      </c>
      <c r="E6" s="51">
        <f t="shared" ref="E6:E13" si="3">D6*10/100</f>
        <v>0.67500000000000004</v>
      </c>
      <c r="F6" s="66">
        <v>2.91</v>
      </c>
      <c r="G6" s="51">
        <v>0.05</v>
      </c>
      <c r="H6" s="51">
        <f>SUM(C6:G6)</f>
        <v>32.770899999999997</v>
      </c>
      <c r="I6" s="51">
        <f t="shared" si="0"/>
        <v>2.2939629999999998</v>
      </c>
      <c r="J6" s="51">
        <f t="shared" si="1"/>
        <v>35.064862999999995</v>
      </c>
      <c r="K6" s="66">
        <f>M6-J6-L6</f>
        <v>3.5375370000000061</v>
      </c>
      <c r="L6" s="51">
        <f>ROUND((M6-J6)*7/107,4)</f>
        <v>0.24759999999999999</v>
      </c>
      <c r="M6" s="71">
        <v>38.85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21.9757</v>
      </c>
      <c r="D7" s="51">
        <v>6.75</v>
      </c>
      <c r="E7" s="51">
        <f t="shared" si="3"/>
        <v>0.67500000000000004</v>
      </c>
      <c r="F7" s="66">
        <v>2.91</v>
      </c>
      <c r="G7" s="51">
        <v>0.05</v>
      </c>
      <c r="H7" s="51">
        <f>SUM(C7:G7)</f>
        <v>32.360699999999994</v>
      </c>
      <c r="I7" s="51">
        <f t="shared" si="0"/>
        <v>2.2652489999999994</v>
      </c>
      <c r="J7" s="51">
        <f t="shared" si="1"/>
        <v>34.625948999999991</v>
      </c>
      <c r="K7" s="66">
        <f t="shared" si="2"/>
        <v>3.6019510000000055</v>
      </c>
      <c r="L7" s="51">
        <f>ROUND((M7-J7)*7/107,4)</f>
        <v>0.25209999999999999</v>
      </c>
      <c r="M7" s="71">
        <v>38.479999999999997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21.976199999999999</v>
      </c>
      <c r="D8" s="51">
        <v>6</v>
      </c>
      <c r="E8" s="51">
        <f t="shared" si="3"/>
        <v>0.6</v>
      </c>
      <c r="F8" s="67">
        <v>-0.75</v>
      </c>
      <c r="G8" s="51">
        <v>0.05</v>
      </c>
      <c r="H8" s="51">
        <f>SUM(C8:G8)</f>
        <v>27.876200000000001</v>
      </c>
      <c r="I8" s="51">
        <f t="shared" si="0"/>
        <v>1.9513339999999999</v>
      </c>
      <c r="J8" s="51">
        <f t="shared" si="1"/>
        <v>29.827534</v>
      </c>
      <c r="K8" s="66">
        <f t="shared" si="2"/>
        <v>3.7592660000000016</v>
      </c>
      <c r="L8" s="51">
        <f>ROUND((M8-J8)*7/107,4)</f>
        <v>0.26319999999999999</v>
      </c>
      <c r="M8" s="71">
        <v>33.85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21.9788</v>
      </c>
      <c r="D9" s="51">
        <v>1.125</v>
      </c>
      <c r="E9" s="51">
        <f t="shared" si="3"/>
        <v>0.1125</v>
      </c>
      <c r="F9" s="66">
        <v>0.92</v>
      </c>
      <c r="G9" s="51">
        <v>0.05</v>
      </c>
      <c r="H9" s="51">
        <f>SUM(C9:G9)</f>
        <v>24.186300000000003</v>
      </c>
      <c r="I9" s="51">
        <f t="shared" si="0"/>
        <v>1.693041</v>
      </c>
      <c r="J9" s="51">
        <f t="shared" si="1"/>
        <v>25.879341000000004</v>
      </c>
      <c r="K9" s="66">
        <f t="shared" si="2"/>
        <v>3.6548589999999956</v>
      </c>
      <c r="L9" s="51">
        <f>ROUND((M9-J9)*7/107,4)</f>
        <v>0.25580000000000003</v>
      </c>
      <c r="M9" s="71">
        <v>29.79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83" t="s">
        <v>49</v>
      </c>
      <c r="D10" s="84"/>
      <c r="E10" s="85"/>
      <c r="F10" s="74"/>
      <c r="G10" s="86"/>
      <c r="H10" s="87"/>
      <c r="I10" s="87"/>
      <c r="J10" s="88"/>
      <c r="K10" s="75">
        <v>3.6</v>
      </c>
      <c r="L10" s="86"/>
      <c r="M10" s="88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24.758400000000002</v>
      </c>
      <c r="D11" s="51">
        <v>6.92</v>
      </c>
      <c r="E11" s="51">
        <f t="shared" si="3"/>
        <v>0.69200000000000006</v>
      </c>
      <c r="F11" s="66">
        <v>0.37</v>
      </c>
      <c r="G11" s="51">
        <v>0.05</v>
      </c>
      <c r="H11" s="51">
        <f>SUM(C11:G11)</f>
        <v>32.790399999999998</v>
      </c>
      <c r="I11" s="51">
        <f>H11*7/100</f>
        <v>2.2953279999999996</v>
      </c>
      <c r="J11" s="51">
        <f t="shared" si="1"/>
        <v>35.085727999999996</v>
      </c>
      <c r="K11" s="66">
        <f t="shared" si="2"/>
        <v>2.2563720000000038</v>
      </c>
      <c r="L11" s="51">
        <f>ROUND((M11-J11)*7/107,4)</f>
        <v>0.15790000000000001</v>
      </c>
      <c r="M11" s="71">
        <v>37.5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26.805800000000001</v>
      </c>
      <c r="D13" s="51">
        <v>5.9530000000000003</v>
      </c>
      <c r="E13" s="51">
        <f t="shared" si="3"/>
        <v>0.59530000000000005</v>
      </c>
      <c r="F13" s="67">
        <v>-5.12</v>
      </c>
      <c r="G13" s="51">
        <v>0.05</v>
      </c>
      <c r="H13" s="51">
        <f>SUM(C13:G13)</f>
        <v>28.284100000000002</v>
      </c>
      <c r="I13" s="51">
        <f>H13*7/100</f>
        <v>1.9798870000000002</v>
      </c>
      <c r="J13" s="51">
        <f t="shared" si="1"/>
        <v>30.263987000000004</v>
      </c>
      <c r="K13" s="66">
        <f t="shared" si="2"/>
        <v>2.0897129999999962</v>
      </c>
      <c r="L13" s="51">
        <f>ROUND((M13-J13)*7/107,4)</f>
        <v>0.14630000000000001</v>
      </c>
      <c r="M13" s="71">
        <v>32.5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89" t="s">
        <v>47</v>
      </c>
      <c r="D14" s="90"/>
      <c r="E14" s="91"/>
      <c r="F14" s="76"/>
      <c r="G14" s="86"/>
      <c r="H14" s="87"/>
      <c r="I14" s="87"/>
      <c r="J14" s="88"/>
      <c r="K14" s="75">
        <v>2.23</v>
      </c>
      <c r="L14" s="86"/>
      <c r="M14" s="88"/>
    </row>
    <row r="15" spans="2:35" s="52" customFormat="1" ht="23.25" customHeight="1" thickBot="1">
      <c r="B15" s="68"/>
      <c r="C15" s="92" t="s">
        <v>48</v>
      </c>
      <c r="D15" s="93"/>
      <c r="E15" s="94"/>
      <c r="F15" s="72"/>
      <c r="G15" s="95"/>
      <c r="H15" s="96"/>
      <c r="I15" s="96"/>
      <c r="J15" s="97"/>
      <c r="K15" s="69">
        <v>2.68</v>
      </c>
      <c r="L15" s="95"/>
      <c r="M15" s="97"/>
    </row>
    <row r="16" spans="2:35">
      <c r="F16" s="50"/>
      <c r="H16" s="49"/>
      <c r="I16" s="24"/>
    </row>
    <row r="18" spans="6:6">
      <c r="F18" s="24"/>
    </row>
  </sheetData>
  <mergeCells count="12">
    <mergeCell ref="C14:E14"/>
    <mergeCell ref="G14:J14"/>
    <mergeCell ref="L14:M14"/>
    <mergeCell ref="C15:E15"/>
    <mergeCell ref="G15:J15"/>
    <mergeCell ref="L15:M15"/>
    <mergeCell ref="B1:M1"/>
    <mergeCell ref="B2:M2"/>
    <mergeCell ref="N3:N4"/>
    <mergeCell ref="C10:E10"/>
    <mergeCell ref="G10:J10"/>
    <mergeCell ref="L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23 มิ.ย.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2026-06-23T00:35:58Z</dcterms:modified>
</cp:coreProperties>
</file>